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imon/Desktop/"/>
    </mc:Choice>
  </mc:AlternateContent>
  <xr:revisionPtr revIDLastSave="0" documentId="8_{623DCBB3-4B23-3A42-B127-E55954AD6568}" xr6:coauthVersionLast="47" xr6:coauthVersionMax="47" xr10:uidLastSave="{00000000-0000-0000-0000-000000000000}"/>
  <bookViews>
    <workbookView xWindow="9120" yWindow="1240" windowWidth="31700" windowHeight="22020" xr2:uid="{00000000-000D-0000-FFFF-FFFF00000000}"/>
  </bookViews>
  <sheets>
    <sheet name="Sheet1" sheetId="1" r:id="rId1"/>
  </sheets>
  <definedNames>
    <definedName name="_xlnm.Print_Area" localSheetId="0">Sheet1!$A$1:$Q$35</definedName>
    <definedName name="tas">Sheet1!$C$5</definedName>
    <definedName name="wind_direction">Sheet1!$H$15</definedName>
    <definedName name="wind_speed">Sheet1!$H$12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0" i="1"/>
  <c r="I19" i="1"/>
  <c r="I18" i="1"/>
  <c r="I17" i="1"/>
  <c r="I16" i="1"/>
  <c r="I15" i="1"/>
  <c r="I14" i="1"/>
  <c r="I13" i="1"/>
  <c r="K23" i="1"/>
  <c r="K20" i="1"/>
  <c r="K19" i="1"/>
  <c r="K18" i="1"/>
  <c r="K17" i="1"/>
  <c r="K16" i="1"/>
  <c r="K15" i="1"/>
  <c r="K14" i="1"/>
  <c r="K13" i="1"/>
  <c r="AD23" i="1"/>
  <c r="T23" i="1"/>
  <c r="J23" i="1" s="1"/>
  <c r="L23" i="1" s="1"/>
  <c r="E23" i="1"/>
  <c r="N30" i="1" l="1"/>
  <c r="E20" i="1"/>
  <c r="E19" i="1"/>
  <c r="E18" i="1"/>
  <c r="E17" i="1"/>
  <c r="E16" i="1"/>
  <c r="E15" i="1"/>
  <c r="E14" i="1"/>
  <c r="E13" i="1"/>
  <c r="T9" i="1"/>
  <c r="T20" i="1"/>
  <c r="J20" i="1" s="1"/>
  <c r="L20" i="1" s="1"/>
  <c r="T19" i="1"/>
  <c r="J19" i="1" s="1"/>
  <c r="L19" i="1" s="1"/>
  <c r="T18" i="1"/>
  <c r="J18" i="1" s="1"/>
  <c r="L18" i="1" s="1"/>
  <c r="T17" i="1"/>
  <c r="J17" i="1" s="1"/>
  <c r="L17" i="1" s="1"/>
  <c r="T16" i="1"/>
  <c r="J16" i="1" s="1"/>
  <c r="L16" i="1" s="1"/>
  <c r="T15" i="1"/>
  <c r="J15" i="1" s="1"/>
  <c r="L15" i="1" s="1"/>
  <c r="T14" i="1"/>
  <c r="AD14" i="1" s="1"/>
  <c r="T13" i="1"/>
  <c r="AD13" i="1" s="1"/>
  <c r="T12" i="1"/>
  <c r="T11" i="1"/>
  <c r="T10" i="1"/>
  <c r="AD10" i="1" s="1"/>
  <c r="E10" i="1" s="1"/>
  <c r="I10" i="1" s="1"/>
  <c r="I21" i="1"/>
  <c r="I22" i="1"/>
  <c r="J10" i="1" l="1"/>
  <c r="J13" i="1"/>
  <c r="L13" i="1" s="1"/>
  <c r="J14" i="1"/>
  <c r="L14" i="1" s="1"/>
  <c r="AD9" i="1"/>
  <c r="E9" i="1" s="1"/>
  <c r="I9" i="1" s="1"/>
  <c r="J9" i="1" s="1"/>
  <c r="K9" i="1" s="1"/>
  <c r="K10" i="1" s="1"/>
  <c r="AD15" i="1"/>
  <c r="AD16" i="1"/>
  <c r="AD17" i="1"/>
  <c r="AD18" i="1"/>
  <c r="AD11" i="1"/>
  <c r="E11" i="1" s="1"/>
  <c r="I11" i="1" s="1"/>
  <c r="J11" i="1" s="1"/>
  <c r="AD19" i="1"/>
  <c r="AD12" i="1"/>
  <c r="E12" i="1" s="1"/>
  <c r="I12" i="1" s="1"/>
  <c r="J12" i="1" s="1"/>
  <c r="AD20" i="1"/>
  <c r="E21" i="1"/>
  <c r="E22" i="1"/>
  <c r="L28" i="1"/>
  <c r="N28" i="1" s="1"/>
  <c r="L33" i="1"/>
  <c r="N33" i="1" s="1"/>
  <c r="L31" i="1"/>
  <c r="N31" i="1" s="1"/>
  <c r="L29" i="1"/>
  <c r="N29" i="1" s="1"/>
  <c r="J32" i="1"/>
  <c r="J34" i="1" s="1"/>
  <c r="F21" i="1"/>
  <c r="K11" i="1" l="1"/>
  <c r="K12" i="1" s="1"/>
  <c r="J21" i="1"/>
  <c r="L32" i="1"/>
  <c r="L34" i="1" l="1"/>
  <c r="N32" i="1"/>
  <c r="N34" i="1" l="1"/>
  <c r="L9" i="1"/>
  <c r="L10" i="1" s="1"/>
  <c r="L11" i="1" s="1"/>
  <c r="L12" i="1" s="1"/>
</calcChain>
</file>

<file path=xl/sharedStrings.xml><?xml version="1.0" encoding="utf-8"?>
<sst xmlns="http://schemas.openxmlformats.org/spreadsheetml/2006/main" count="86" uniqueCount="67">
  <si>
    <t>NAVIGATION PLAN</t>
  </si>
  <si>
    <t>TAKE OFF</t>
  </si>
  <si>
    <t>LANDING</t>
  </si>
  <si>
    <t>FREQ</t>
  </si>
  <si>
    <t>C/S</t>
  </si>
  <si>
    <t>WAYPOINT</t>
  </si>
  <si>
    <t>MC</t>
  </si>
  <si>
    <t>DIST</t>
  </si>
  <si>
    <t>ALT</t>
  </si>
  <si>
    <t>WIND</t>
  </si>
  <si>
    <t>GS</t>
  </si>
  <si>
    <t>ETO</t>
  </si>
  <si>
    <t>ATO</t>
  </si>
  <si>
    <t>REMARKS</t>
  </si>
  <si>
    <t>FUEL CALCULATION</t>
  </si>
  <si>
    <t>FUEL FLOW</t>
  </si>
  <si>
    <t>TIME</t>
  </si>
  <si>
    <t>FUEL</t>
  </si>
  <si>
    <t>l/h</t>
  </si>
  <si>
    <t>h:min</t>
  </si>
  <si>
    <t>liters</t>
  </si>
  <si>
    <t>---------------</t>
  </si>
  <si>
    <t>TRIP FUEL</t>
  </si>
  <si>
    <t>RESERVE FUEL</t>
  </si>
  <si>
    <t>&gt; Alternate fuel</t>
  </si>
  <si>
    <t>&gt; Final reserve fuel</t>
  </si>
  <si>
    <t>FUEL REQUIRED</t>
  </si>
  <si>
    <t>ACTUAL FUEL</t>
  </si>
  <si>
    <t>TOTAL</t>
  </si>
  <si>
    <t>ALTERNATE</t>
  </si>
  <si>
    <t>ACFT</t>
  </si>
  <si>
    <t>TYPE</t>
  </si>
  <si>
    <t>DATE</t>
  </si>
  <si>
    <t>TAS</t>
  </si>
  <si>
    <t>QNH</t>
  </si>
  <si>
    <t>ATIS DESIG</t>
  </si>
  <si>
    <t>RWY IN USE</t>
  </si>
  <si>
    <t>FLIGHTTIME</t>
  </si>
  <si>
    <t>__________</t>
  </si>
  <si>
    <t>_________</t>
  </si>
  <si>
    <t>/</t>
  </si>
  <si>
    <t>KT</t>
  </si>
  <si>
    <t>KTS</t>
  </si>
  <si>
    <t>EXTRA FUEL</t>
  </si>
  <si>
    <t>Manual/Settings</t>
  </si>
  <si>
    <t>1. Fill out top left section</t>
  </si>
  <si>
    <t>Time to be added to first and last leg:</t>
  </si>
  <si>
    <t>MH</t>
  </si>
  <si>
    <t>RH22</t>
  </si>
  <si>
    <t>LSZK</t>
  </si>
  <si>
    <t>Uster</t>
  </si>
  <si>
    <t>Felsenegg</t>
  </si>
  <si>
    <t>Muri</t>
  </si>
  <si>
    <t>LSZU</t>
  </si>
  <si>
    <t>AD</t>
  </si>
  <si>
    <t>HB-ZMP</t>
  </si>
  <si>
    <t>124.700 ZH INFO</t>
  </si>
  <si>
    <t>WCA</t>
  </si>
  <si>
    <t>USG</t>
  </si>
  <si>
    <t>REM</t>
  </si>
  <si>
    <t>TOT</t>
  </si>
  <si>
    <t>TIME EET</t>
  </si>
  <si>
    <t>LEG</t>
  </si>
  <si>
    <t>4. Enter Fuel Flow and Time in FUEL CALCULATION table below</t>
  </si>
  <si>
    <t>3. MC and TAS are entered in the small table (left of this box), which is not printed</t>
  </si>
  <si>
    <t>2. Add Waypoints, Distance, Altitude, Wind</t>
  </si>
  <si>
    <t xml:space="preserve">   TAS is taken from the top left corner, but can be adapted in the small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</si>
</sst>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"/>
    <numFmt numFmtId="165" formatCode="0.000"/>
    <numFmt numFmtId="166" formatCode="000"/>
  </numFmts>
  <fonts count="9" x14ac:knownFonts="1">
    <font>
      <sz val="10"/>
      <name val="Arial"/>
    </font>
    <font>
      <b/>
      <sz val="12"/>
      <color rgb="FF3F3F3F"/>
      <name val="Calibri"/>
      <family val="2"/>
      <scheme val="minor"/>
    </font>
    <font>
      <sz val="10"/>
      <name val="Bahnschrift"/>
      <family val="2"/>
    </font>
    <font>
      <b/>
      <sz val="10"/>
      <name val="Bahnschrift"/>
      <family val="2"/>
    </font>
    <font>
      <u/>
      <sz val="10"/>
      <name val="Bahnschrift"/>
      <family val="2"/>
    </font>
    <font>
      <sz val="8"/>
      <name val="Bahnschrift"/>
      <family val="2"/>
    </font>
    <font>
      <b/>
      <sz val="8"/>
      <name val="Bahnschrift"/>
      <family val="2"/>
    </font>
    <font>
      <b/>
      <sz val="8"/>
      <color rgb="FF3F3F3F"/>
      <name val="Calibri"/>
      <family val="2"/>
      <scheme val="minor"/>
    </font>
    <font>
      <b/>
      <sz val="8"/>
      <name val="Bahnschrif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0" fontId="1" fillId="3" borderId="43" applyNumberFormat="0" applyAlignment="0" applyProtection="0"/>
  </cellStyleXfs>
  <cellXfs count="219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3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14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4" xfId="0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12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2" fillId="2" borderId="8" xfId="0" applyFont="1" applyFill="1" applyBorder="1"/>
    <xf numFmtId="0" fontId="5" fillId="2" borderId="13" xfId="0" applyFont="1" applyFill="1" applyBorder="1"/>
    <xf numFmtId="0" fontId="6" fillId="0" borderId="2" xfId="0" applyFont="1" applyBorder="1"/>
    <xf numFmtId="0" fontId="6" fillId="2" borderId="38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4" xfId="0" applyFont="1" applyFill="1" applyBorder="1"/>
    <xf numFmtId="0" fontId="6" fillId="2" borderId="3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6" fillId="2" borderId="17" xfId="0" applyFont="1" applyFill="1" applyBorder="1"/>
    <xf numFmtId="0" fontId="5" fillId="2" borderId="29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2" fillId="2" borderId="23" xfId="0" applyFont="1" applyFill="1" applyBorder="1"/>
    <xf numFmtId="0" fontId="2" fillId="2" borderId="20" xfId="0" applyFont="1" applyFill="1" applyBorder="1"/>
    <xf numFmtId="0" fontId="2" fillId="2" borderId="7" xfId="0" applyFont="1" applyFill="1" applyBorder="1"/>
    <xf numFmtId="0" fontId="2" fillId="2" borderId="10" xfId="0" applyFont="1" applyFill="1" applyBorder="1"/>
    <xf numFmtId="0" fontId="2" fillId="2" borderId="24" xfId="0" applyFont="1" applyFill="1" applyBorder="1"/>
    <xf numFmtId="0" fontId="5" fillId="2" borderId="24" xfId="0" applyFont="1" applyFill="1" applyBorder="1" applyAlignment="1">
      <alignment horizontal="center" vertical="center"/>
    </xf>
    <xf numFmtId="1" fontId="5" fillId="0" borderId="46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47" xfId="0" applyFont="1" applyFill="1" applyBorder="1"/>
    <xf numFmtId="1" fontId="5" fillId="2" borderId="5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15" xfId="0" applyFont="1" applyFill="1" applyBorder="1" applyAlignment="1">
      <alignment horizontal="center"/>
    </xf>
    <xf numFmtId="0" fontId="6" fillId="4" borderId="18" xfId="0" applyFont="1" applyFill="1" applyBorder="1" applyAlignment="1">
      <alignment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5" fillId="4" borderId="3" xfId="0" applyFont="1" applyFill="1" applyBorder="1" applyAlignment="1">
      <alignment vertical="center"/>
    </xf>
    <xf numFmtId="0" fontId="2" fillId="4" borderId="0" xfId="0" applyFont="1" applyFill="1"/>
    <xf numFmtId="0" fontId="2" fillId="4" borderId="5" xfId="0" applyFont="1" applyFill="1" applyBorder="1"/>
    <xf numFmtId="0" fontId="5" fillId="4" borderId="7" xfId="0" applyFont="1" applyFill="1" applyBorder="1" applyAlignment="1">
      <alignment vertical="center"/>
    </xf>
    <xf numFmtId="0" fontId="2" fillId="4" borderId="8" xfId="0" applyFont="1" applyFill="1" applyBorder="1"/>
    <xf numFmtId="0" fontId="2" fillId="4" borderId="10" xfId="0" applyFont="1" applyFill="1" applyBorder="1"/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165" fontId="5" fillId="0" borderId="26" xfId="0" quotePrefix="1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32" xfId="0" quotePrefix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quotePrefix="1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Protection="1"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1" fontId="5" fillId="0" borderId="6" xfId="0" applyNumberFormat="1" applyFont="1" applyBorder="1" applyAlignment="1">
      <alignment horizontal="center" vertical="center"/>
    </xf>
    <xf numFmtId="1" fontId="5" fillId="0" borderId="55" xfId="0" applyNumberFormat="1" applyFont="1" applyBorder="1" applyAlignment="1">
      <alignment horizontal="center" vertical="center"/>
    </xf>
    <xf numFmtId="0" fontId="5" fillId="0" borderId="51" xfId="0" applyFont="1" applyBorder="1" applyAlignment="1" applyProtection="1">
      <alignment horizontal="center"/>
      <protection locked="0"/>
    </xf>
    <xf numFmtId="1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5" fillId="0" borderId="38" xfId="0" applyFont="1" applyBorder="1" applyAlignment="1">
      <alignment horizontal="right" vertical="center" textRotation="90"/>
    </xf>
    <xf numFmtId="0" fontId="5" fillId="0" borderId="45" xfId="0" applyFont="1" applyBorder="1" applyAlignment="1">
      <alignment horizontal="right" vertical="center" textRotation="90"/>
    </xf>
    <xf numFmtId="0" fontId="5" fillId="0" borderId="45" xfId="0" applyFont="1" applyBorder="1" applyAlignment="1" applyProtection="1">
      <alignment horizontal="right" vertical="center" textRotation="90"/>
      <protection locked="0"/>
    </xf>
    <xf numFmtId="0" fontId="5" fillId="0" borderId="45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6" fillId="5" borderId="37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5" borderId="50" xfId="0" applyFont="1" applyFill="1" applyBorder="1" applyAlignment="1">
      <alignment horizontal="center"/>
    </xf>
    <xf numFmtId="1" fontId="5" fillId="5" borderId="32" xfId="0" applyNumberFormat="1" applyFont="1" applyFill="1" applyBorder="1" applyAlignment="1">
      <alignment horizontal="center" vertical="center"/>
    </xf>
    <xf numFmtId="1" fontId="5" fillId="5" borderId="33" xfId="0" applyNumberFormat="1" applyFont="1" applyFill="1" applyBorder="1" applyAlignment="1">
      <alignment horizontal="center" vertical="center"/>
    </xf>
    <xf numFmtId="1" fontId="5" fillId="5" borderId="34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3" xfId="0" quotePrefix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1" fontId="5" fillId="5" borderId="63" xfId="0" applyNumberFormat="1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1" fontId="5" fillId="5" borderId="9" xfId="0" applyNumberFormat="1" applyFont="1" applyFill="1" applyBorder="1" applyAlignment="1">
      <alignment horizontal="center" vertical="center"/>
    </xf>
    <xf numFmtId="1" fontId="5" fillId="5" borderId="50" xfId="0" applyNumberFormat="1" applyFont="1" applyFill="1" applyBorder="1" applyAlignment="1">
      <alignment horizontal="center" vertical="center"/>
    </xf>
    <xf numFmtId="0" fontId="5" fillId="5" borderId="60" xfId="0" applyFont="1" applyFill="1" applyBorder="1" applyAlignment="1">
      <alignment horizontal="center"/>
    </xf>
    <xf numFmtId="1" fontId="2" fillId="5" borderId="61" xfId="0" applyNumberFormat="1" applyFont="1" applyFill="1" applyBorder="1" applyAlignment="1">
      <alignment horizontal="center" vertical="center"/>
    </xf>
    <xf numFmtId="1" fontId="2" fillId="5" borderId="59" xfId="0" applyNumberFormat="1" applyFont="1" applyFill="1" applyBorder="1" applyAlignment="1">
      <alignment horizontal="center" vertical="center"/>
    </xf>
    <xf numFmtId="1" fontId="3" fillId="5" borderId="56" xfId="0" applyNumberFormat="1" applyFont="1" applyFill="1" applyBorder="1" applyAlignment="1">
      <alignment horizontal="center" vertical="center"/>
    </xf>
    <xf numFmtId="1" fontId="2" fillId="5" borderId="56" xfId="0" applyNumberFormat="1" applyFont="1" applyFill="1" applyBorder="1" applyAlignment="1">
      <alignment horizontal="center" vertical="center"/>
    </xf>
    <xf numFmtId="0" fontId="7" fillId="0" borderId="54" xfId="1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53" xfId="0" applyFont="1" applyBorder="1" applyAlignment="1">
      <alignment horizontal="center"/>
    </xf>
    <xf numFmtId="0" fontId="5" fillId="6" borderId="0" xfId="0" applyFont="1" applyFill="1" applyAlignment="1" applyProtection="1">
      <alignment horizontal="center"/>
      <protection locked="0"/>
    </xf>
    <xf numFmtId="0" fontId="5" fillId="6" borderId="0" xfId="0" applyFont="1" applyFill="1" applyAlignment="1">
      <alignment horizontal="center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0" fontId="8" fillId="5" borderId="49" xfId="0" applyFont="1" applyFill="1" applyBorder="1" applyAlignment="1">
      <alignment horizontal="center"/>
    </xf>
    <xf numFmtId="1" fontId="5" fillId="5" borderId="64" xfId="0" applyNumberFormat="1" applyFont="1" applyFill="1" applyBorder="1" applyAlignment="1">
      <alignment horizontal="center" vertical="center"/>
    </xf>
    <xf numFmtId="1" fontId="5" fillId="5" borderId="39" xfId="0" applyNumberFormat="1" applyFont="1" applyFill="1" applyBorder="1" applyAlignment="1">
      <alignment horizontal="center" vertical="center"/>
    </xf>
    <xf numFmtId="0" fontId="3" fillId="5" borderId="63" xfId="0" applyFont="1" applyFill="1" applyBorder="1"/>
    <xf numFmtId="0" fontId="5" fillId="5" borderId="3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" fontId="5" fillId="5" borderId="6" xfId="0" applyNumberFormat="1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/>
    </xf>
    <xf numFmtId="1" fontId="5" fillId="5" borderId="57" xfId="0" applyNumberFormat="1" applyFont="1" applyFill="1" applyBorder="1" applyAlignment="1">
      <alignment horizontal="center" vertical="center"/>
    </xf>
    <xf numFmtId="1" fontId="5" fillId="5" borderId="58" xfId="0" applyNumberFormat="1" applyFont="1" applyFill="1" applyBorder="1" applyAlignment="1">
      <alignment horizontal="center" vertical="center"/>
    </xf>
    <xf numFmtId="1" fontId="5" fillId="5" borderId="58" xfId="0" applyNumberFormat="1" applyFont="1" applyFill="1" applyBorder="1" applyAlignment="1">
      <alignment horizontal="center"/>
    </xf>
    <xf numFmtId="1" fontId="5" fillId="5" borderId="59" xfId="0" applyNumberFormat="1" applyFont="1" applyFill="1" applyBorder="1" applyAlignment="1">
      <alignment horizontal="center"/>
    </xf>
    <xf numFmtId="0" fontId="6" fillId="5" borderId="48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/>
    </xf>
    <xf numFmtId="0" fontId="5" fillId="5" borderId="53" xfId="0" applyFont="1" applyFill="1" applyBorder="1" applyAlignment="1">
      <alignment horizontal="center"/>
    </xf>
    <xf numFmtId="0" fontId="5" fillId="0" borderId="66" xfId="0" applyFont="1" applyBorder="1" applyAlignment="1" applyProtection="1">
      <alignment horizontal="left" vertical="center"/>
      <protection locked="0"/>
    </xf>
    <xf numFmtId="0" fontId="2" fillId="5" borderId="62" xfId="0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6" fillId="0" borderId="38" xfId="0" applyFont="1" applyBorder="1" applyAlignment="1">
      <alignment horizontal="right" textRotation="90"/>
    </xf>
    <xf numFmtId="0" fontId="2" fillId="0" borderId="45" xfId="0" applyFont="1" applyBorder="1" applyAlignment="1">
      <alignment horizontal="right" textRotation="90"/>
    </xf>
    <xf numFmtId="0" fontId="6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2" fillId="2" borderId="40" xfId="0" applyNumberFormat="1" applyFont="1" applyFill="1" applyBorder="1" applyAlignment="1" applyProtection="1">
      <alignment horizontal="center" vertical="center"/>
      <protection locked="0"/>
    </xf>
    <xf numFmtId="164" fontId="2" fillId="0" borderId="41" xfId="0" applyNumberFormat="1" applyFont="1" applyBorder="1" applyAlignment="1" applyProtection="1">
      <alignment horizontal="center" vertical="center"/>
      <protection locked="0"/>
    </xf>
    <xf numFmtId="164" fontId="2" fillId="0" borderId="17" xfId="0" applyNumberFormat="1" applyFont="1" applyBorder="1" applyAlignment="1" applyProtection="1">
      <alignment horizontal="center" vertical="center"/>
      <protection locked="0"/>
    </xf>
    <xf numFmtId="164" fontId="2" fillId="0" borderId="25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" fontId="5" fillId="5" borderId="47" xfId="0" applyNumberFormat="1" applyFont="1" applyFill="1" applyBorder="1" applyAlignment="1">
      <alignment horizontal="center" vertical="center"/>
    </xf>
    <xf numFmtId="1" fontId="5" fillId="5" borderId="65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5" borderId="14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14" fontId="6" fillId="2" borderId="8" xfId="0" applyNumberFormat="1" applyFont="1" applyFill="1" applyBorder="1" applyAlignment="1" applyProtection="1">
      <alignment horizontal="left"/>
      <protection locked="0"/>
    </xf>
    <xf numFmtId="14" fontId="6" fillId="2" borderId="9" xfId="0" applyNumberFormat="1" applyFont="1" applyFill="1" applyBorder="1" applyAlignment="1" applyProtection="1">
      <alignment horizontal="left"/>
      <protection locked="0"/>
    </xf>
    <xf numFmtId="166" fontId="5" fillId="0" borderId="45" xfId="0" applyNumberFormat="1" applyFont="1" applyBorder="1" applyAlignment="1" applyProtection="1">
      <alignment horizontal="right" vertical="center" textRotation="90"/>
      <protection locked="0"/>
    </xf>
    <xf numFmtId="164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2" fillId="0" borderId="22" xfId="0" applyNumberFormat="1" applyFont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1" fontId="2" fillId="5" borderId="28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164" fontId="2" fillId="2" borderId="28" xfId="0" applyNumberFormat="1" applyFont="1" applyFill="1" applyBorder="1" applyAlignment="1" applyProtection="1">
      <alignment horizontal="center" vertical="center"/>
      <protection locked="0"/>
    </xf>
    <xf numFmtId="164" fontId="2" fillId="0" borderId="27" xfId="0" applyNumberFormat="1" applyFont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45" xfId="0" applyFont="1" applyBorder="1" applyAlignment="1" applyProtection="1">
      <alignment horizontal="right" vertical="center" textRotation="90"/>
      <protection locked="0"/>
    </xf>
  </cellXfs>
  <cellStyles count="2">
    <cellStyle name="Ausgabe" xfId="1" builtinId="21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7"/>
  <sheetViews>
    <sheetView tabSelected="1" zoomScale="130" zoomScaleNormal="130" workbookViewId="0">
      <selection activeCell="M17" sqref="M17"/>
    </sheetView>
  </sheetViews>
  <sheetFormatPr baseColWidth="10" defaultColWidth="8.6640625" defaultRowHeight="12" x14ac:dyDescent="0.15"/>
  <cols>
    <col min="1" max="1" width="2" style="2" customWidth="1"/>
    <col min="2" max="2" width="6.5" style="2" customWidth="1"/>
    <col min="3" max="3" width="4.6640625" style="2" customWidth="1"/>
    <col min="4" max="4" width="11.6640625" style="2" customWidth="1"/>
    <col min="5" max="7" width="4.6640625" style="2" customWidth="1"/>
    <col min="8" max="8" width="3" style="2" customWidth="1"/>
    <col min="9" max="9" width="4.6640625" style="2" customWidth="1"/>
    <col min="10" max="10" width="3.83203125" style="2" customWidth="1"/>
    <col min="11" max="11" width="3.5" style="2" customWidth="1"/>
    <col min="12" max="14" width="4.33203125" style="2" customWidth="1"/>
    <col min="15" max="15" width="5" style="2" customWidth="1"/>
    <col min="16" max="16" width="12.33203125" style="2" customWidth="1"/>
    <col min="17" max="17" width="2.33203125" style="2" customWidth="1"/>
    <col min="18" max="18" width="1" style="2" customWidth="1"/>
    <col min="19" max="20" width="4.6640625" style="2" customWidth="1"/>
    <col min="21" max="21" width="3.1640625" style="2" customWidth="1"/>
    <col min="22" max="23" width="8.6640625" style="2"/>
    <col min="24" max="24" width="4.1640625" style="2" customWidth="1"/>
    <col min="25" max="27" width="8.6640625" style="2"/>
    <col min="28" max="28" width="2.33203125" style="2" customWidth="1"/>
    <col min="29" max="29" width="6.33203125" style="2" customWidth="1"/>
    <col min="30" max="16384" width="8.6640625" style="2"/>
  </cols>
  <sheetData>
    <row r="1" spans="1:30" ht="9.75" customHeight="1" thickBot="1" x14ac:dyDescent="0.2">
      <c r="A1" s="1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0" ht="13" thickBot="1" x14ac:dyDescent="0.2">
      <c r="A2" s="1"/>
      <c r="B2" s="4" t="s">
        <v>0</v>
      </c>
      <c r="C2" s="5"/>
      <c r="D2" s="5"/>
      <c r="E2" s="5"/>
      <c r="F2" s="5"/>
      <c r="G2" s="5"/>
      <c r="H2" s="5"/>
      <c r="I2" s="44" t="s">
        <v>1</v>
      </c>
      <c r="J2" s="6"/>
      <c r="K2" s="6"/>
      <c r="L2" s="5"/>
      <c r="M2" s="5"/>
      <c r="N2" s="44" t="s">
        <v>2</v>
      </c>
      <c r="O2" s="5"/>
      <c r="P2" s="7"/>
      <c r="Q2" s="1"/>
    </row>
    <row r="3" spans="1:30" x14ac:dyDescent="0.15">
      <c r="A3" s="1"/>
      <c r="B3" s="8" t="s">
        <v>30</v>
      </c>
      <c r="C3" s="60" t="s">
        <v>55</v>
      </c>
      <c r="D3" s="10"/>
      <c r="E3" s="9" t="s">
        <v>1</v>
      </c>
      <c r="F3" s="1"/>
      <c r="G3" s="85" t="s">
        <v>39</v>
      </c>
      <c r="H3" s="10"/>
      <c r="I3" s="9" t="s">
        <v>35</v>
      </c>
      <c r="J3" s="9"/>
      <c r="K3" s="85" t="s">
        <v>38</v>
      </c>
      <c r="L3" s="9"/>
      <c r="M3" s="9"/>
      <c r="N3" s="11" t="s">
        <v>35</v>
      </c>
      <c r="O3" s="9"/>
      <c r="P3" s="87" t="s">
        <v>38</v>
      </c>
      <c r="Q3" s="9"/>
    </row>
    <row r="4" spans="1:30" x14ac:dyDescent="0.15">
      <c r="A4" s="1"/>
      <c r="B4" s="8" t="s">
        <v>31</v>
      </c>
      <c r="C4" s="60" t="s">
        <v>48</v>
      </c>
      <c r="D4" s="12"/>
      <c r="E4" s="9" t="s">
        <v>2</v>
      </c>
      <c r="F4" s="1"/>
      <c r="G4" s="85" t="s">
        <v>39</v>
      </c>
      <c r="H4" s="12"/>
      <c r="I4" s="9" t="s">
        <v>36</v>
      </c>
      <c r="J4" s="9"/>
      <c r="K4" s="85" t="s">
        <v>38</v>
      </c>
      <c r="L4" s="9"/>
      <c r="M4" s="9"/>
      <c r="N4" s="13" t="s">
        <v>36</v>
      </c>
      <c r="O4" s="9"/>
      <c r="P4" s="87" t="s">
        <v>38</v>
      </c>
      <c r="Q4" s="1"/>
    </row>
    <row r="5" spans="1:30" x14ac:dyDescent="0.15">
      <c r="A5" s="1"/>
      <c r="B5" s="8" t="s">
        <v>33</v>
      </c>
      <c r="C5" s="61">
        <v>75</v>
      </c>
      <c r="D5" s="12" t="s">
        <v>42</v>
      </c>
      <c r="E5" s="9" t="s">
        <v>37</v>
      </c>
      <c r="F5" s="1"/>
      <c r="G5" s="85" t="s">
        <v>39</v>
      </c>
      <c r="H5" s="12"/>
      <c r="I5" s="9" t="s">
        <v>34</v>
      </c>
      <c r="J5" s="9"/>
      <c r="K5" s="85" t="s">
        <v>38</v>
      </c>
      <c r="L5" s="9"/>
      <c r="M5" s="9"/>
      <c r="N5" s="13" t="s">
        <v>34</v>
      </c>
      <c r="O5" s="9"/>
      <c r="P5" s="87" t="s">
        <v>38</v>
      </c>
      <c r="Q5" s="1"/>
    </row>
    <row r="6" spans="1:30" ht="13" thickBot="1" x14ac:dyDescent="0.2">
      <c r="A6" s="1"/>
      <c r="B6" s="14" t="s">
        <v>32</v>
      </c>
      <c r="C6" s="197">
        <v>45523</v>
      </c>
      <c r="D6" s="198"/>
      <c r="E6" s="15"/>
      <c r="F6" s="17"/>
      <c r="G6" s="15"/>
      <c r="H6" s="16"/>
      <c r="I6" s="15" t="s">
        <v>9</v>
      </c>
      <c r="J6" s="15"/>
      <c r="K6" s="86" t="s">
        <v>38</v>
      </c>
      <c r="L6" s="15"/>
      <c r="M6" s="15"/>
      <c r="N6" s="18" t="s">
        <v>9</v>
      </c>
      <c r="O6" s="15"/>
      <c r="P6" s="88" t="s">
        <v>38</v>
      </c>
      <c r="Q6" s="9"/>
    </row>
    <row r="7" spans="1:30" ht="15.75" customHeight="1" thickBot="1" x14ac:dyDescent="0.2">
      <c r="A7" s="1"/>
      <c r="B7" s="58" t="s">
        <v>3</v>
      </c>
      <c r="C7" s="57" t="s">
        <v>4</v>
      </c>
      <c r="D7" s="19" t="s">
        <v>5</v>
      </c>
      <c r="E7" s="100"/>
      <c r="F7" s="20"/>
      <c r="G7" s="21"/>
      <c r="H7" s="160" t="s">
        <v>9</v>
      </c>
      <c r="I7" s="102"/>
      <c r="J7" s="185" t="s">
        <v>61</v>
      </c>
      <c r="K7" s="186"/>
      <c r="L7" s="132" t="s">
        <v>17</v>
      </c>
      <c r="M7" s="58" t="s">
        <v>11</v>
      </c>
      <c r="N7" s="59" t="s">
        <v>12</v>
      </c>
      <c r="O7" s="22" t="s">
        <v>13</v>
      </c>
      <c r="P7" s="23"/>
      <c r="Q7" s="9"/>
    </row>
    <row r="8" spans="1:30" ht="16.5" customHeight="1" thickBot="1" x14ac:dyDescent="0.2">
      <c r="A8" s="1"/>
      <c r="B8" s="62">
        <v>120.355</v>
      </c>
      <c r="C8" s="63" t="s">
        <v>54</v>
      </c>
      <c r="D8" s="64" t="s">
        <v>49</v>
      </c>
      <c r="E8" s="101" t="s">
        <v>47</v>
      </c>
      <c r="F8" s="24" t="s">
        <v>7</v>
      </c>
      <c r="G8" s="25" t="s">
        <v>8</v>
      </c>
      <c r="H8" s="161"/>
      <c r="I8" s="103" t="s">
        <v>10</v>
      </c>
      <c r="J8" s="103" t="s">
        <v>62</v>
      </c>
      <c r="K8" s="103" t="s">
        <v>60</v>
      </c>
      <c r="L8" s="104" t="s">
        <v>59</v>
      </c>
      <c r="M8" s="151"/>
      <c r="N8" s="64"/>
      <c r="O8" s="78"/>
      <c r="P8" s="79"/>
      <c r="Q8" s="1"/>
      <c r="S8" s="47" t="s">
        <v>6</v>
      </c>
      <c r="T8" s="146" t="s">
        <v>33</v>
      </c>
      <c r="V8" s="48" t="s">
        <v>44</v>
      </c>
      <c r="W8" s="49"/>
      <c r="X8" s="49"/>
      <c r="Y8" s="49"/>
      <c r="Z8" s="49"/>
      <c r="AA8" s="49"/>
      <c r="AB8" s="50"/>
      <c r="AD8" s="141" t="s">
        <v>57</v>
      </c>
    </row>
    <row r="9" spans="1:30" ht="16.5" customHeight="1" x14ac:dyDescent="0.15">
      <c r="A9" s="1"/>
      <c r="B9" s="65"/>
      <c r="C9" s="66"/>
      <c r="D9" s="67" t="s">
        <v>50</v>
      </c>
      <c r="E9" s="105">
        <f t="shared" ref="E9:E20" si="0">IF(NOT(ISBLANK(S9)),$S9-$AD9,"")</f>
        <v>220</v>
      </c>
      <c r="F9" s="66">
        <v>3</v>
      </c>
      <c r="G9" s="72">
        <v>2200</v>
      </c>
      <c r="H9" s="95"/>
      <c r="I9" s="106">
        <f>IF(AND(NOT(ISBLANK($S9)),NOT(ISBLANK($T9))),SQRT(($T9 * COS(RADIANS($E9 - wind_direction+180)) + wind_speed)^2 + ($T9 * SIN(RADIANS($E9 - wind_direction+180)))^2),"")</f>
        <v>65</v>
      </c>
      <c r="J9" s="133">
        <f t="shared" ref="J9:J20" si="1">IF(I9&lt;&gt;"",F9/I9*60+Y$14*IF(F10&lt;&gt;"",0,1),"")</f>
        <v>2.7692307692307692</v>
      </c>
      <c r="K9" s="133">
        <f>IF(NOT(ISBLANK($F9)),$J9,"")</f>
        <v>2.7692307692307692</v>
      </c>
      <c r="L9" s="107">
        <f>IF(J9&lt;&gt;"",(L34-(J9/60*G28))/3.8,"")</f>
        <v>20.089068825910935</v>
      </c>
      <c r="M9" s="65"/>
      <c r="N9" s="80"/>
      <c r="O9" s="81" t="s">
        <v>56</v>
      </c>
      <c r="P9" s="82"/>
      <c r="Q9" s="1"/>
      <c r="S9" s="65">
        <v>220</v>
      </c>
      <c r="T9" s="147">
        <f t="shared" ref="T9:T23" si="2">tas</f>
        <v>75</v>
      </c>
      <c r="V9" s="51" t="s">
        <v>45</v>
      </c>
      <c r="W9" s="52"/>
      <c r="X9" s="52"/>
      <c r="Y9" s="52"/>
      <c r="Z9" s="52"/>
      <c r="AA9" s="52"/>
      <c r="AB9" s="53"/>
      <c r="AD9" s="142">
        <f t="shared" ref="AD9:AD20" si="3">DEGREES(ASIN(SIN(wind_speed*SIN(RADIANS(wind_direction-$S9+180))/$T9)))</f>
        <v>9.3556123980465017E-16</v>
      </c>
    </row>
    <row r="10" spans="1:30" ht="16.5" customHeight="1" x14ac:dyDescent="0.15">
      <c r="A10" s="1"/>
      <c r="B10" s="65"/>
      <c r="C10" s="66"/>
      <c r="D10" s="67" t="s">
        <v>51</v>
      </c>
      <c r="E10" s="105">
        <f t="shared" si="0"/>
        <v>238.26227053043962</v>
      </c>
      <c r="F10" s="66">
        <v>8</v>
      </c>
      <c r="G10" s="72">
        <v>3000</v>
      </c>
      <c r="H10" s="96"/>
      <c r="I10" s="106">
        <f>IF(AND(NOT(ISBLANK($S10)),NOT(ISBLANK($T10))),SQRT(($T10 * COS(RADIANS($E10 - wind_direction+180)) + wind_speed)^2 + ($T10 * SIN(RADIANS($E10 - wind_direction+180)))^2),"")</f>
        <v>65.578593646476094</v>
      </c>
      <c r="J10" s="133">
        <f t="shared" si="1"/>
        <v>7.3194616308425982</v>
      </c>
      <c r="K10" s="133">
        <f>IF(NOT(ISBLANK($F10)),$K9+$J10,"")</f>
        <v>10.088692400073366</v>
      </c>
      <c r="L10" s="107">
        <f t="shared" ref="L10:L20" si="4">IF(J10&lt;&gt;"",L9-((J10/60*G$28)/3.8),"")</f>
        <v>18.933364357883157</v>
      </c>
      <c r="M10" s="65"/>
      <c r="N10" s="80"/>
      <c r="O10" s="81"/>
      <c r="P10" s="82"/>
      <c r="Q10" s="1"/>
      <c r="S10" s="75">
        <v>241</v>
      </c>
      <c r="T10" s="148">
        <f t="shared" si="2"/>
        <v>75</v>
      </c>
      <c r="V10" s="51" t="s">
        <v>65</v>
      </c>
      <c r="W10" s="52"/>
      <c r="X10" s="52"/>
      <c r="Y10" s="52"/>
      <c r="Z10" s="52"/>
      <c r="AA10" s="52"/>
      <c r="AB10" s="53"/>
      <c r="AD10" s="143">
        <f t="shared" si="3"/>
        <v>2.7377294695603913</v>
      </c>
    </row>
    <row r="11" spans="1:30" ht="16.5" customHeight="1" x14ac:dyDescent="0.15">
      <c r="A11" s="1"/>
      <c r="B11" s="65"/>
      <c r="C11" s="66"/>
      <c r="D11" s="67" t="s">
        <v>52</v>
      </c>
      <c r="E11" s="105">
        <f t="shared" si="0"/>
        <v>260.50464872064163</v>
      </c>
      <c r="F11" s="66">
        <v>9</v>
      </c>
      <c r="G11" s="72">
        <v>3000</v>
      </c>
      <c r="H11" s="96" t="s">
        <v>41</v>
      </c>
      <c r="I11" s="106">
        <f>IF(AND(NOT(ISBLANK($S11)),NOT(ISBLANK($T11))),SQRT(($T11 * COS(RADIANS($E11 - wind_direction+180)) + wind_speed)^2 + ($T11 * SIN(RADIANS($E11 - wind_direction+180)))^2),"")</f>
        <v>67.708715061460424</v>
      </c>
      <c r="J11" s="133">
        <f t="shared" si="1"/>
        <v>7.9753396517690858</v>
      </c>
      <c r="K11" s="133">
        <f t="shared" ref="K11:K20" si="5">IF(NOT(ISBLANK($F11)),$K10+$J11,"")</f>
        <v>18.064032051842453</v>
      </c>
      <c r="L11" s="107">
        <f t="shared" si="4"/>
        <v>17.674100202340668</v>
      </c>
      <c r="M11" s="65"/>
      <c r="N11" s="80"/>
      <c r="O11" s="81"/>
      <c r="P11" s="82"/>
      <c r="Q11" s="1"/>
      <c r="S11" s="75">
        <v>266</v>
      </c>
      <c r="T11" s="148">
        <f t="shared" si="2"/>
        <v>75</v>
      </c>
      <c r="V11" s="51" t="s">
        <v>64</v>
      </c>
      <c r="W11" s="52"/>
      <c r="X11" s="52"/>
      <c r="Y11" s="52"/>
      <c r="Z11" s="52"/>
      <c r="AA11" s="52"/>
      <c r="AB11" s="53"/>
      <c r="AD11" s="143">
        <f t="shared" si="3"/>
        <v>5.4953512793584016</v>
      </c>
    </row>
    <row r="12" spans="1:30" ht="16.5" customHeight="1" x14ac:dyDescent="0.15">
      <c r="A12" s="1"/>
      <c r="B12" s="65">
        <v>122.155</v>
      </c>
      <c r="C12" s="66" t="s">
        <v>54</v>
      </c>
      <c r="D12" s="67" t="s">
        <v>53</v>
      </c>
      <c r="E12" s="105">
        <f t="shared" si="0"/>
        <v>245.29632731900597</v>
      </c>
      <c r="F12" s="66">
        <v>2</v>
      </c>
      <c r="G12" s="72">
        <v>3000</v>
      </c>
      <c r="H12" s="218">
        <v>10</v>
      </c>
      <c r="I12" s="106">
        <f>IF(AND(NOT(ISBLANK($S12)),NOT(ISBLANK($T12))),SQRT(($T12 * COS(RADIANS($E12 - wind_direction+180)) + wind_speed)^2 + ($T12 * SIN(RADIANS($E12 - wind_direction+180)))^2),"")</f>
        <v>66.097163990563971</v>
      </c>
      <c r="J12" s="133">
        <f t="shared" si="1"/>
        <v>3.8155090590139569</v>
      </c>
      <c r="K12" s="133">
        <f t="shared" si="5"/>
        <v>21.879541110856408</v>
      </c>
      <c r="L12" s="107">
        <f t="shared" si="4"/>
        <v>17.071651403548991</v>
      </c>
      <c r="M12" s="65"/>
      <c r="N12" s="80"/>
      <c r="O12" s="81"/>
      <c r="P12" s="82"/>
      <c r="Q12" s="1"/>
      <c r="S12" s="75">
        <v>249</v>
      </c>
      <c r="T12" s="148">
        <f t="shared" si="2"/>
        <v>75</v>
      </c>
      <c r="V12" s="51" t="s">
        <v>66</v>
      </c>
      <c r="W12" s="52"/>
      <c r="X12" s="52"/>
      <c r="Y12" s="52"/>
      <c r="Z12" s="52"/>
      <c r="AA12" s="52"/>
      <c r="AB12" s="53"/>
      <c r="AD12" s="143">
        <f t="shared" si="3"/>
        <v>3.7036726809940417</v>
      </c>
    </row>
    <row r="13" spans="1:30" ht="16.5" customHeight="1" x14ac:dyDescent="0.15">
      <c r="A13" s="1"/>
      <c r="B13" s="65"/>
      <c r="C13" s="66"/>
      <c r="D13" s="67"/>
      <c r="E13" s="105" t="str">
        <f t="shared" si="0"/>
        <v/>
      </c>
      <c r="F13" s="66"/>
      <c r="G13" s="72"/>
      <c r="H13" s="218"/>
      <c r="I13" s="106" t="str">
        <f>IF(AND(NOT(ISBLANK($S13)),NOT(ISBLANK($T13))),SQRT(($T13 * COS(RADIANS($E13 - wind_direction+180)) + wind_speed)^2 + ($T13 * SIN(RADIANS($E13 - wind_direction+180)))^2),"")</f>
        <v/>
      </c>
      <c r="J13" s="133" t="str">
        <f t="shared" si="1"/>
        <v/>
      </c>
      <c r="K13" s="133" t="str">
        <f t="shared" si="5"/>
        <v/>
      </c>
      <c r="L13" s="107" t="str">
        <f t="shared" si="4"/>
        <v/>
      </c>
      <c r="M13" s="65"/>
      <c r="N13" s="80"/>
      <c r="O13" s="81"/>
      <c r="P13" s="82"/>
      <c r="Q13" s="1"/>
      <c r="S13" s="75"/>
      <c r="T13" s="148">
        <f t="shared" si="2"/>
        <v>75</v>
      </c>
      <c r="V13" s="51" t="s">
        <v>63</v>
      </c>
      <c r="W13" s="52"/>
      <c r="X13" s="52"/>
      <c r="Y13" s="52"/>
      <c r="Z13" s="52"/>
      <c r="AA13" s="52"/>
      <c r="AB13" s="53"/>
      <c r="AD13" s="143">
        <f t="shared" si="3"/>
        <v>4.9105356211121567</v>
      </c>
    </row>
    <row r="14" spans="1:30" ht="16.5" customHeight="1" thickBot="1" x14ac:dyDescent="0.2">
      <c r="A14" s="1"/>
      <c r="B14" s="68"/>
      <c r="C14" s="66"/>
      <c r="D14" s="67"/>
      <c r="E14" s="105" t="str">
        <f t="shared" si="0"/>
        <v/>
      </c>
      <c r="F14" s="66"/>
      <c r="G14" s="72"/>
      <c r="H14" s="96" t="s">
        <v>40</v>
      </c>
      <c r="I14" s="106" t="str">
        <f>IF(AND(NOT(ISBLANK($S14)),NOT(ISBLANK($T14))),SQRT(($T14 * COS(RADIANS($E14 - wind_direction+180)) + wind_speed)^2 + ($T14 * SIN(RADIANS($E14 - wind_direction+180)))^2),"")</f>
        <v/>
      </c>
      <c r="J14" s="133" t="str">
        <f t="shared" si="1"/>
        <v/>
      </c>
      <c r="K14" s="133" t="str">
        <f t="shared" si="5"/>
        <v/>
      </c>
      <c r="L14" s="107" t="str">
        <f t="shared" si="4"/>
        <v/>
      </c>
      <c r="M14" s="65"/>
      <c r="N14" s="80"/>
      <c r="O14" s="81"/>
      <c r="P14" s="82"/>
      <c r="Q14" s="1"/>
      <c r="S14" s="75"/>
      <c r="T14" s="148">
        <f t="shared" si="2"/>
        <v>75</v>
      </c>
      <c r="V14" s="54" t="s">
        <v>46</v>
      </c>
      <c r="W14" s="55"/>
      <c r="X14" s="55"/>
      <c r="Y14" s="125">
        <v>2</v>
      </c>
      <c r="Z14" s="55"/>
      <c r="AA14" s="55"/>
      <c r="AB14" s="56"/>
      <c r="AD14" s="143">
        <f t="shared" si="3"/>
        <v>4.9105356211121567</v>
      </c>
    </row>
    <row r="15" spans="1:30" ht="16.5" customHeight="1" x14ac:dyDescent="0.15">
      <c r="A15" s="1"/>
      <c r="B15" s="68"/>
      <c r="C15" s="66"/>
      <c r="D15" s="67"/>
      <c r="E15" s="105" t="str">
        <f t="shared" si="0"/>
        <v/>
      </c>
      <c r="F15" s="66"/>
      <c r="G15" s="72"/>
      <c r="H15" s="199">
        <v>220</v>
      </c>
      <c r="I15" s="106" t="str">
        <f>IF(AND(NOT(ISBLANK($S15)),NOT(ISBLANK($T15))),SQRT(($T15 * COS(RADIANS($E15 - wind_direction+180)) + wind_speed)^2 + ($T15 * SIN(RADIANS($E15 - wind_direction+180)))^2),"")</f>
        <v/>
      </c>
      <c r="J15" s="133" t="str">
        <f t="shared" si="1"/>
        <v/>
      </c>
      <c r="K15" s="133" t="str">
        <f t="shared" si="5"/>
        <v/>
      </c>
      <c r="L15" s="107" t="str">
        <f t="shared" si="4"/>
        <v/>
      </c>
      <c r="M15" s="65"/>
      <c r="N15" s="80"/>
      <c r="O15" s="81"/>
      <c r="P15" s="82"/>
      <c r="Q15" s="1"/>
      <c r="S15" s="91"/>
      <c r="T15" s="149">
        <f t="shared" si="2"/>
        <v>75</v>
      </c>
      <c r="V15" s="46"/>
      <c r="AD15" s="144">
        <f t="shared" si="3"/>
        <v>4.9105356211121567</v>
      </c>
    </row>
    <row r="16" spans="1:30" ht="16.5" customHeight="1" x14ac:dyDescent="0.15">
      <c r="A16" s="1"/>
      <c r="B16" s="68"/>
      <c r="C16" s="66"/>
      <c r="D16" s="67"/>
      <c r="E16" s="105" t="str">
        <f t="shared" si="0"/>
        <v/>
      </c>
      <c r="F16" s="66"/>
      <c r="G16" s="72"/>
      <c r="H16" s="199"/>
      <c r="I16" s="106" t="str">
        <f>IF(AND(NOT(ISBLANK($S16)),NOT(ISBLANK($T16))),SQRT(($T16 * COS(RADIANS($E16 - wind_direction+180)) + wind_speed)^2 + ($T16 * SIN(RADIANS($E16 - wind_direction+180)))^2),"")</f>
        <v/>
      </c>
      <c r="J16" s="133" t="str">
        <f t="shared" si="1"/>
        <v/>
      </c>
      <c r="K16" s="133" t="str">
        <f t="shared" si="5"/>
        <v/>
      </c>
      <c r="L16" s="107" t="str">
        <f t="shared" si="4"/>
        <v/>
      </c>
      <c r="M16" s="65"/>
      <c r="N16" s="80"/>
      <c r="O16" s="81"/>
      <c r="P16" s="82"/>
      <c r="Q16" s="1"/>
      <c r="S16" s="91"/>
      <c r="T16" s="149">
        <f t="shared" si="2"/>
        <v>75</v>
      </c>
      <c r="V16" s="46"/>
      <c r="AD16" s="144">
        <f t="shared" si="3"/>
        <v>4.9105356211121567</v>
      </c>
    </row>
    <row r="17" spans="1:30" ht="16.5" customHeight="1" x14ac:dyDescent="0.15">
      <c r="A17" s="1"/>
      <c r="B17" s="68"/>
      <c r="C17" s="66"/>
      <c r="D17" s="67"/>
      <c r="E17" s="105" t="str">
        <f t="shared" si="0"/>
        <v/>
      </c>
      <c r="F17" s="66"/>
      <c r="G17" s="72"/>
      <c r="H17" s="96"/>
      <c r="I17" s="106" t="str">
        <f>IF(AND(NOT(ISBLANK($S17)),NOT(ISBLANK($T17))),SQRT(($T17 * COS(RADIANS($E17 - wind_direction+180)) + wind_speed)^2 + ($T17 * SIN(RADIANS($E17 - wind_direction+180)))^2),"")</f>
        <v/>
      </c>
      <c r="J17" s="133" t="str">
        <f t="shared" si="1"/>
        <v/>
      </c>
      <c r="K17" s="133" t="str">
        <f t="shared" si="5"/>
        <v/>
      </c>
      <c r="L17" s="107" t="str">
        <f t="shared" si="4"/>
        <v/>
      </c>
      <c r="M17" s="65"/>
      <c r="N17" s="80"/>
      <c r="O17" s="81"/>
      <c r="P17" s="82"/>
      <c r="Q17" s="1"/>
      <c r="S17" s="91"/>
      <c r="T17" s="149">
        <f t="shared" si="2"/>
        <v>75</v>
      </c>
      <c r="V17" s="46"/>
      <c r="AD17" s="144">
        <f t="shared" si="3"/>
        <v>4.9105356211121567</v>
      </c>
    </row>
    <row r="18" spans="1:30" ht="16.5" customHeight="1" x14ac:dyDescent="0.15">
      <c r="A18" s="1"/>
      <c r="B18" s="68"/>
      <c r="C18" s="66"/>
      <c r="D18" s="67"/>
      <c r="E18" s="105" t="str">
        <f t="shared" si="0"/>
        <v/>
      </c>
      <c r="F18" s="66"/>
      <c r="G18" s="72"/>
      <c r="H18" s="96"/>
      <c r="I18" s="106" t="str">
        <f>IF(AND(NOT(ISBLANK($S18)),NOT(ISBLANK($T18))),SQRT(($T18 * COS(RADIANS($E18 - wind_direction+180)) + wind_speed)^2 + ($T18 * SIN(RADIANS($E18 - wind_direction+180)))^2),"")</f>
        <v/>
      </c>
      <c r="J18" s="133" t="str">
        <f t="shared" si="1"/>
        <v/>
      </c>
      <c r="K18" s="133" t="str">
        <f t="shared" si="5"/>
        <v/>
      </c>
      <c r="L18" s="107" t="str">
        <f t="shared" si="4"/>
        <v/>
      </c>
      <c r="M18" s="65"/>
      <c r="N18" s="80"/>
      <c r="O18" s="81"/>
      <c r="P18" s="82"/>
      <c r="Q18" s="1"/>
      <c r="S18" s="91"/>
      <c r="T18" s="149">
        <f t="shared" si="2"/>
        <v>75</v>
      </c>
      <c r="V18" s="46"/>
      <c r="AD18" s="144">
        <f t="shared" si="3"/>
        <v>4.9105356211121567</v>
      </c>
    </row>
    <row r="19" spans="1:30" ht="16.5" customHeight="1" x14ac:dyDescent="0.15">
      <c r="A19" s="1"/>
      <c r="B19" s="68"/>
      <c r="C19" s="66"/>
      <c r="D19" s="67"/>
      <c r="E19" s="105" t="str">
        <f t="shared" si="0"/>
        <v/>
      </c>
      <c r="F19" s="66"/>
      <c r="G19" s="72"/>
      <c r="H19" s="96"/>
      <c r="I19" s="106" t="str">
        <f>IF(AND(NOT(ISBLANK($S19)),NOT(ISBLANK($T19))),SQRT(($T19 * COS(RADIANS($E19 - wind_direction+180)) + wind_speed)^2 + ($T19 * SIN(RADIANS($E19 - wind_direction+180)))^2),"")</f>
        <v/>
      </c>
      <c r="J19" s="133" t="str">
        <f t="shared" si="1"/>
        <v/>
      </c>
      <c r="K19" s="133" t="str">
        <f t="shared" si="5"/>
        <v/>
      </c>
      <c r="L19" s="107" t="str">
        <f t="shared" si="4"/>
        <v/>
      </c>
      <c r="M19" s="65"/>
      <c r="N19" s="80"/>
      <c r="O19" s="81"/>
      <c r="P19" s="82"/>
      <c r="Q19" s="1"/>
      <c r="S19" s="91"/>
      <c r="T19" s="149">
        <f t="shared" si="2"/>
        <v>75</v>
      </c>
      <c r="V19" s="46"/>
      <c r="AD19" s="144">
        <f t="shared" si="3"/>
        <v>4.9105356211121567</v>
      </c>
    </row>
    <row r="20" spans="1:30" ht="16.5" customHeight="1" thickBot="1" x14ac:dyDescent="0.2">
      <c r="A20" s="1"/>
      <c r="B20" s="113"/>
      <c r="C20" s="114"/>
      <c r="D20" s="115"/>
      <c r="E20" s="116" t="str">
        <f t="shared" si="0"/>
        <v/>
      </c>
      <c r="F20" s="114"/>
      <c r="G20" s="117"/>
      <c r="H20" s="96"/>
      <c r="I20" s="118" t="str">
        <f>IF(AND(NOT(ISBLANK($S20)),NOT(ISBLANK($T20))),SQRT(($T20 * COS(RADIANS($E20 - wind_direction+180)) + wind_speed)^2 + ($T20 * SIN(RADIANS($E20 - wind_direction+180)))^2),"")</f>
        <v/>
      </c>
      <c r="J20" s="134" t="str">
        <f t="shared" si="1"/>
        <v/>
      </c>
      <c r="K20" s="134" t="str">
        <f t="shared" si="5"/>
        <v/>
      </c>
      <c r="L20" s="119" t="str">
        <f t="shared" si="4"/>
        <v/>
      </c>
      <c r="M20" s="109"/>
      <c r="N20" s="110"/>
      <c r="O20" s="111"/>
      <c r="P20" s="112"/>
      <c r="Q20" s="1"/>
      <c r="S20" s="126"/>
      <c r="T20" s="150">
        <f t="shared" si="2"/>
        <v>75</v>
      </c>
      <c r="AD20" s="145">
        <f t="shared" si="3"/>
        <v>4.9105356211121567</v>
      </c>
    </row>
    <row r="21" spans="1:30" ht="16.5" customHeight="1" thickBot="1" x14ac:dyDescent="0.2">
      <c r="A21" s="1"/>
      <c r="B21" s="135" t="s">
        <v>28</v>
      </c>
      <c r="C21" s="136"/>
      <c r="D21" s="137"/>
      <c r="E21" s="116" t="str">
        <f>IF(S21&lt;&gt;"",IF(S21-(DEGREES(ASIN(SIN(IF(T21-wind_direction&gt;180,360-S21+wind_direction,S21-wind_direction)*PI()/180)*wind_speed/T21)))&gt;360,S21-(DEGREES(ASIN(SIN(IF(T21-wind_direction&gt;180,360-S21+wind_direction,S21-wind_direction)*PI()/180)*wind_speed/T21)))-360,S21-(DEGREES(ASIN(SIN(IF(T21-wind_direction&gt;180,360-S21+wind_direction,S21-wind_direction)*PI()/180)*wind_speed/T21)))),"")</f>
        <v/>
      </c>
      <c r="F21" s="138">
        <f>SUM(F9:F20)</f>
        <v>22</v>
      </c>
      <c r="G21" s="139"/>
      <c r="H21" s="97"/>
      <c r="I21" s="140" t="str">
        <f>IF(S21&lt;&gt;"",T21-IF(ABS(MOD(S21-wind_direction+540,360)-180)&gt;90,-1,1)*(1-SIN(RADIANS(wind_direction-S21)))*wind_speed,"")</f>
        <v/>
      </c>
      <c r="J21" s="187">
        <f>SUM(J9:J20)</f>
        <v>21.879541110856408</v>
      </c>
      <c r="K21" s="188"/>
      <c r="L21" s="119"/>
      <c r="M21" s="109"/>
      <c r="N21" s="110"/>
      <c r="O21" s="111"/>
      <c r="P21" s="112"/>
      <c r="Q21" s="1"/>
      <c r="S21" s="128"/>
      <c r="T21" s="129"/>
      <c r="AD21" s="129"/>
    </row>
    <row r="22" spans="1:30" ht="16.5" customHeight="1" x14ac:dyDescent="0.15">
      <c r="A22" s="1"/>
      <c r="B22" s="28" t="s">
        <v>29</v>
      </c>
      <c r="C22" s="29"/>
      <c r="D22" s="29"/>
      <c r="E22" s="30" t="str">
        <f>IF(S22&lt;&gt;"",IF(S22-(DEGREES(ASIN(SIN(IF(T22-wind_direction&gt;180,360-S22+wind_direction,S22-wind_direction)*PI()/180)*wind_speed/T22)))&gt;360,S22-(DEGREES(ASIN(SIN(IF(T22-wind_direction&gt;180,360-S22+wind_direction,S22-wind_direction)*PI()/180)*wind_speed/T22)))-360,S22-(DEGREES(ASIN(SIN(IF(T22-wind_direction&gt;180,360-S22+wind_direction,S22-wind_direction)*PI()/180)*wind_speed/T22)))),"")</f>
        <v/>
      </c>
      <c r="F22" s="30"/>
      <c r="G22" s="30"/>
      <c r="H22" s="98"/>
      <c r="I22" s="90" t="str">
        <f>IF(S22&lt;&gt;"",T22-IF(ABS(MOD(S22-wind_direction+540,360)-180)&gt;90,-1,1)*(1-SIN(RADIANS(wind_direction-S22)))*wind_speed,"")</f>
        <v/>
      </c>
      <c r="J22" s="30"/>
      <c r="K22" s="30"/>
      <c r="L22" s="37"/>
      <c r="M22" s="30"/>
      <c r="N22" s="30"/>
      <c r="O22" s="29"/>
      <c r="P22" s="26"/>
      <c r="Q22" s="1"/>
      <c r="S22" s="130"/>
      <c r="T22" s="130"/>
      <c r="AD22" s="131"/>
    </row>
    <row r="23" spans="1:30" ht="16.5" customHeight="1" thickBot="1" x14ac:dyDescent="0.2">
      <c r="A23" s="1"/>
      <c r="B23" s="69"/>
      <c r="C23" s="70"/>
      <c r="D23" s="71"/>
      <c r="E23" s="27" t="str">
        <f>IF(NOT(ISBLANK(S23)),$S23-$AD23,"")</f>
        <v/>
      </c>
      <c r="F23" s="73"/>
      <c r="G23" s="74"/>
      <c r="H23" s="99"/>
      <c r="I23" s="89" t="str">
        <f>IF(AND(NOT(ISBLANK($S23)),NOT(ISBLANK($T23))),SQRT(($T23 * COS(RADIANS($E23 - wind_direction+180)) + wind_speed)^2 + ($T23 * SIN(RADIANS($E23 - wind_direction+180)))^2),"")</f>
        <v/>
      </c>
      <c r="J23" s="38" t="str">
        <f>IF(I23&lt;&gt;"",F23/I23*60+Y$14*IF(F24&lt;&gt;"",0,1),"")</f>
        <v/>
      </c>
      <c r="K23" s="108" t="str">
        <f>IF(NOT(ISBLANK($F23)),$J21+$J23,"")</f>
        <v/>
      </c>
      <c r="L23" s="45" t="str">
        <f>IF(J23&lt;&gt;"",L22-((J23/60*G$28)/3.8),"")</f>
        <v/>
      </c>
      <c r="M23" s="83"/>
      <c r="N23" s="84"/>
      <c r="O23" s="77"/>
      <c r="P23" s="76"/>
      <c r="Q23" s="1"/>
      <c r="S23" s="126"/>
      <c r="T23" s="127">
        <f t="shared" si="2"/>
        <v>75</v>
      </c>
      <c r="AD23" s="145">
        <f>DEGREES(ASIN(SIN(wind_speed*SIN(RADIANS(wind_direction-$S23+180))/$T23)))</f>
        <v>4.9105356211121567</v>
      </c>
    </row>
    <row r="24" spans="1:30" x14ac:dyDescent="0.15">
      <c r="A24" s="1"/>
      <c r="B24" s="1"/>
      <c r="C24" s="1"/>
      <c r="D24" s="1"/>
      <c r="E24" s="1"/>
      <c r="F24" s="1"/>
      <c r="G24" s="1"/>
      <c r="H24" s="1"/>
      <c r="I24" s="32"/>
      <c r="J24" s="1"/>
      <c r="K24" s="1"/>
      <c r="L24" s="1"/>
      <c r="M24" s="1"/>
      <c r="N24" s="1"/>
      <c r="O24" s="1"/>
      <c r="P24" s="1"/>
      <c r="Q24" s="1"/>
    </row>
    <row r="25" spans="1:30" ht="13" thickBo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30" ht="13" customHeight="1" x14ac:dyDescent="0.15">
      <c r="A26" s="1"/>
      <c r="B26" s="1"/>
      <c r="C26" s="1"/>
      <c r="D26" s="31" t="s">
        <v>14</v>
      </c>
      <c r="E26" s="32"/>
      <c r="F26" s="33"/>
      <c r="G26" s="162" t="s">
        <v>15</v>
      </c>
      <c r="H26" s="216"/>
      <c r="I26" s="163"/>
      <c r="J26" s="162" t="s">
        <v>16</v>
      </c>
      <c r="K26" s="163"/>
      <c r="L26" s="154" t="s">
        <v>17</v>
      </c>
      <c r="M26" s="155"/>
      <c r="N26" s="156"/>
      <c r="O26" s="1"/>
      <c r="P26" s="1"/>
      <c r="Q26" s="1"/>
    </row>
    <row r="27" spans="1:30" ht="13" thickBot="1" x14ac:dyDescent="0.2">
      <c r="A27" s="1"/>
      <c r="B27" s="1"/>
      <c r="C27" s="1"/>
      <c r="D27" s="34"/>
      <c r="E27" s="17"/>
      <c r="F27" s="35"/>
      <c r="G27" s="164" t="s">
        <v>18</v>
      </c>
      <c r="H27" s="217"/>
      <c r="I27" s="165"/>
      <c r="J27" s="164" t="s">
        <v>19</v>
      </c>
      <c r="K27" s="165"/>
      <c r="L27" s="214" t="s">
        <v>20</v>
      </c>
      <c r="M27" s="215"/>
      <c r="N27" s="120" t="s">
        <v>58</v>
      </c>
      <c r="O27" s="9"/>
      <c r="P27" s="1"/>
      <c r="Q27" s="1"/>
    </row>
    <row r="28" spans="1:30" ht="15" customHeight="1" x14ac:dyDescent="0.15">
      <c r="A28" s="1"/>
      <c r="B28" s="1"/>
      <c r="C28" s="1"/>
      <c r="D28" s="39" t="s">
        <v>22</v>
      </c>
      <c r="E28" s="36"/>
      <c r="F28" s="36"/>
      <c r="G28" s="173">
        <v>36</v>
      </c>
      <c r="H28" s="174"/>
      <c r="I28" s="175"/>
      <c r="J28" s="200">
        <v>6.25E-2</v>
      </c>
      <c r="K28" s="201"/>
      <c r="L28" s="202">
        <f>MINUTE(J28)/60*G28+HOUR(J28)*G28</f>
        <v>54</v>
      </c>
      <c r="M28" s="203"/>
      <c r="N28" s="121">
        <f>L28/3.8</f>
        <v>14.210526315789474</v>
      </c>
      <c r="O28" s="92"/>
      <c r="P28" s="1"/>
      <c r="Q28" s="1"/>
    </row>
    <row r="29" spans="1:30" ht="9.75" customHeight="1" x14ac:dyDescent="0.15">
      <c r="A29" s="1"/>
      <c r="B29" s="1"/>
      <c r="C29" s="1"/>
      <c r="D29" s="40" t="s">
        <v>23</v>
      </c>
      <c r="E29" s="1"/>
      <c r="F29" s="1"/>
      <c r="G29" s="176">
        <v>36</v>
      </c>
      <c r="H29" s="177"/>
      <c r="I29" s="178"/>
      <c r="J29" s="166"/>
      <c r="K29" s="167"/>
      <c r="L29" s="204">
        <f>MINUTE(J29)/60*G29+HOUR(J29)*G29</f>
        <v>0</v>
      </c>
      <c r="M29" s="205"/>
      <c r="N29" s="152">
        <f t="shared" ref="N29:N34" si="6">L29/3.8</f>
        <v>0</v>
      </c>
      <c r="O29" s="93"/>
      <c r="P29" s="1"/>
      <c r="Q29" s="1"/>
    </row>
    <row r="30" spans="1:30" ht="9" customHeight="1" x14ac:dyDescent="0.15">
      <c r="A30" s="1"/>
      <c r="B30" s="1"/>
      <c r="C30" s="1"/>
      <c r="D30" s="40" t="s">
        <v>24</v>
      </c>
      <c r="E30" s="9"/>
      <c r="F30" s="1"/>
      <c r="G30" s="179"/>
      <c r="H30" s="180"/>
      <c r="I30" s="181"/>
      <c r="J30" s="168"/>
      <c r="K30" s="169"/>
      <c r="L30" s="206"/>
      <c r="M30" s="207"/>
      <c r="N30" s="153">
        <f t="shared" si="6"/>
        <v>0</v>
      </c>
      <c r="O30" s="93"/>
      <c r="P30" s="1"/>
      <c r="Q30" s="1"/>
    </row>
    <row r="31" spans="1:30" ht="15.75" customHeight="1" thickBot="1" x14ac:dyDescent="0.2">
      <c r="A31" s="1"/>
      <c r="B31" s="1"/>
      <c r="C31" s="1"/>
      <c r="D31" s="41" t="s">
        <v>25</v>
      </c>
      <c r="E31" s="15"/>
      <c r="F31" s="17"/>
      <c r="G31" s="182">
        <v>36</v>
      </c>
      <c r="H31" s="183"/>
      <c r="I31" s="184"/>
      <c r="J31" s="212">
        <v>1.3888888888888888E-2</v>
      </c>
      <c r="K31" s="213"/>
      <c r="L31" s="208">
        <f>MINUTE(J31)/60*G31+HOUR(J31)*G31</f>
        <v>12</v>
      </c>
      <c r="M31" s="209"/>
      <c r="N31" s="122">
        <f t="shared" si="6"/>
        <v>3.1578947368421053</v>
      </c>
      <c r="O31" s="92"/>
      <c r="P31" s="1"/>
      <c r="Q31" s="1"/>
    </row>
    <row r="32" spans="1:30" ht="18" customHeight="1" thickBot="1" x14ac:dyDescent="0.2">
      <c r="A32" s="1"/>
      <c r="B32" s="1"/>
      <c r="C32" s="1"/>
      <c r="D32" s="42" t="s">
        <v>26</v>
      </c>
      <c r="E32" s="5"/>
      <c r="F32" s="7"/>
      <c r="G32" s="157"/>
      <c r="H32" s="210"/>
      <c r="I32" s="211"/>
      <c r="J32" s="193">
        <f>SUM(J28:K31)</f>
        <v>7.6388888888888895E-2</v>
      </c>
      <c r="K32" s="194"/>
      <c r="L32" s="191">
        <f>SUM(L28:M31)</f>
        <v>66</v>
      </c>
      <c r="M32" s="192"/>
      <c r="N32" s="123">
        <f t="shared" si="6"/>
        <v>17.368421052631579</v>
      </c>
      <c r="O32" s="94"/>
      <c r="P32" s="1"/>
      <c r="Q32" s="1"/>
    </row>
    <row r="33" spans="1:17" ht="18" customHeight="1" thickBot="1" x14ac:dyDescent="0.2">
      <c r="A33" s="1"/>
      <c r="B33" s="1"/>
      <c r="C33" s="1"/>
      <c r="D33" s="43" t="s">
        <v>43</v>
      </c>
      <c r="E33" s="5"/>
      <c r="F33" s="7"/>
      <c r="G33" s="170">
        <v>36</v>
      </c>
      <c r="H33" s="171"/>
      <c r="I33" s="172"/>
      <c r="J33" s="195">
        <v>1.3888888888888888E-2</v>
      </c>
      <c r="K33" s="196"/>
      <c r="L33" s="189">
        <f>MINUTE(J33)/60*G33+HOUR(J33)*G33</f>
        <v>12</v>
      </c>
      <c r="M33" s="190"/>
      <c r="N33" s="124">
        <f t="shared" si="6"/>
        <v>3.1578947368421053</v>
      </c>
      <c r="O33" s="92"/>
      <c r="P33" s="1"/>
      <c r="Q33" s="1"/>
    </row>
    <row r="34" spans="1:17" ht="18" customHeight="1" thickBot="1" x14ac:dyDescent="0.2">
      <c r="A34" s="1"/>
      <c r="B34" s="1"/>
      <c r="C34" s="1"/>
      <c r="D34" s="42" t="s">
        <v>27</v>
      </c>
      <c r="E34" s="5"/>
      <c r="F34" s="7"/>
      <c r="G34" s="157" t="s">
        <v>21</v>
      </c>
      <c r="H34" s="158"/>
      <c r="I34" s="159"/>
      <c r="J34" s="193">
        <f>SUM(J32:K33)</f>
        <v>9.027777777777779E-2</v>
      </c>
      <c r="K34" s="194"/>
      <c r="L34" s="191">
        <f>L33+L32</f>
        <v>78</v>
      </c>
      <c r="M34" s="192"/>
      <c r="N34" s="123">
        <f t="shared" si="6"/>
        <v>20.526315789473685</v>
      </c>
      <c r="O34" s="94"/>
      <c r="P34" s="1"/>
      <c r="Q34" s="1"/>
    </row>
    <row r="35" spans="1:17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7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</sheetData>
  <sheetProtection sheet="1" objects="1" scenarios="1" selectLockedCells="1"/>
  <mergeCells count="31">
    <mergeCell ref="J33:K33"/>
    <mergeCell ref="J34:K34"/>
    <mergeCell ref="C6:D6"/>
    <mergeCell ref="H15:H16"/>
    <mergeCell ref="L32:M32"/>
    <mergeCell ref="J28:K28"/>
    <mergeCell ref="L28:M28"/>
    <mergeCell ref="L29:M30"/>
    <mergeCell ref="L31:M31"/>
    <mergeCell ref="G32:I32"/>
    <mergeCell ref="J31:K31"/>
    <mergeCell ref="L27:M27"/>
    <mergeCell ref="G26:I26"/>
    <mergeCell ref="G27:I27"/>
    <mergeCell ref="H12:H13"/>
    <mergeCell ref="N29:N30"/>
    <mergeCell ref="L26:N26"/>
    <mergeCell ref="G34:I34"/>
    <mergeCell ref="H7:H8"/>
    <mergeCell ref="J26:K26"/>
    <mergeCell ref="J27:K27"/>
    <mergeCell ref="J29:K30"/>
    <mergeCell ref="G33:I33"/>
    <mergeCell ref="G28:I28"/>
    <mergeCell ref="G29:I30"/>
    <mergeCell ref="G31:I31"/>
    <mergeCell ref="J7:K7"/>
    <mergeCell ref="J21:K21"/>
    <mergeCell ref="L33:M33"/>
    <mergeCell ref="L34:M34"/>
    <mergeCell ref="J32:K32"/>
  </mergeCells>
  <phoneticPr fontId="0" type="noConversion"/>
  <printOptions verticalCentered="1"/>
  <pageMargins left="0.39370078740157483" right="6.1023622047244102" top="0.78740157480314998" bottom="0.59055118110236204" header="0.3" footer="0.3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Sheet1</vt:lpstr>
      <vt:lpstr>Sheet1!Druckbereich</vt:lpstr>
      <vt:lpstr>tas</vt:lpstr>
      <vt:lpstr>wind_direction</vt:lpstr>
      <vt:lpstr>wind_speed</vt:lpstr>
    </vt:vector>
  </TitlesOfParts>
  <Company>UBS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scherejo</dc:creator>
  <cp:lastModifiedBy>Simon Maurer</cp:lastModifiedBy>
  <cp:lastPrinted>2024-08-26T13:24:44Z</cp:lastPrinted>
  <dcterms:created xsi:type="dcterms:W3CDTF">2004-12-28T07:19:48Z</dcterms:created>
  <dcterms:modified xsi:type="dcterms:W3CDTF">2024-08-26T13:40:02Z</dcterms:modified>
</cp:coreProperties>
</file>